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5\"/>
    </mc:Choice>
  </mc:AlternateContent>
  <xr:revisionPtr revIDLastSave="0" documentId="13_ncr:1_{19B0A99A-9ECE-4511-9855-FB3419B99277}" xr6:coauthVersionLast="47" xr6:coauthVersionMax="47" xr10:uidLastSave="{00000000-0000-0000-0000-000000000000}"/>
  <bookViews>
    <workbookView xWindow="-48" yWindow="211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ОСР 518-02-01" sheetId="7" r:id="rId7"/>
    <sheet name="ОСР 518-09-01" sheetId="8" r:id="rId8"/>
    <sheet name="ОСР 518-12-01" sheetId="9" r:id="rId9"/>
    <sheet name="Источники ЦИ" sheetId="12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  <c r="I38" i="1"/>
  <c r="I37" i="1"/>
  <c r="I36" i="1"/>
  <c r="I35" i="1"/>
  <c r="I34" i="1"/>
  <c r="C30" i="1"/>
  <c r="G68" i="2"/>
  <c r="G69" i="2" s="1"/>
  <c r="G71" i="2" s="1"/>
  <c r="G72" i="2" s="1"/>
  <c r="G73" i="2" s="1"/>
  <c r="F68" i="2"/>
  <c r="F69" i="2" s="1"/>
  <c r="F71" i="2" s="1"/>
  <c r="F72" i="2" s="1"/>
  <c r="F73" i="2" s="1"/>
  <c r="C36" i="1" s="1"/>
  <c r="E68" i="2"/>
  <c r="E69" i="2" s="1"/>
  <c r="E71" i="2" s="1"/>
  <c r="E72" i="2" s="1"/>
  <c r="E73" i="2" s="1"/>
  <c r="G67" i="2"/>
  <c r="F67" i="2"/>
  <c r="E67" i="2"/>
  <c r="D67" i="2"/>
  <c r="D68" i="2" s="1"/>
  <c r="G59" i="2"/>
  <c r="F59" i="2"/>
  <c r="E59" i="2"/>
  <c r="D59" i="2"/>
  <c r="H59" i="2" s="1"/>
  <c r="H58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32" i="1" l="1"/>
  <c r="H39" i="2"/>
  <c r="C37" i="1"/>
  <c r="C31" i="1"/>
  <c r="D69" i="2"/>
  <c r="H68" i="2"/>
  <c r="H67" i="2"/>
  <c r="D71" i="2" l="1"/>
  <c r="H69" i="2"/>
  <c r="H71" i="2" l="1"/>
  <c r="D72" i="2"/>
  <c r="D73" i="2" l="1"/>
  <c r="H72" i="2"/>
  <c r="H73" i="2" l="1"/>
  <c r="C35" i="1"/>
  <c r="C39" i="1" l="1"/>
  <c r="C40" i="1"/>
  <c r="C42" i="1" s="1"/>
</calcChain>
</file>

<file path=xl/sharedStrings.xml><?xml version="1.0" encoding="utf-8"?>
<sst xmlns="http://schemas.openxmlformats.org/spreadsheetml/2006/main" count="370" uniqueCount="156">
  <si>
    <t>СВОДКА ЗАТРАТ</t>
  </si>
  <si>
    <t>P_0325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</si>
  <si>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</si>
  <si>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</si>
  <si>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</si>
  <si>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</si>
  <si>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</si>
  <si>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</si>
  <si>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</si>
  <si>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</si>
  <si>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</si>
  <si>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</si>
  <si>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</si>
  <si>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</si>
  <si>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</si>
  <si>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</si>
  <si>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</si>
  <si>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</si>
  <si>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</si>
  <si>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</si>
  <si>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</si>
  <si>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</si>
  <si>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</si>
  <si>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</si>
  <si>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</si>
  <si>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</si>
  <si>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</si>
  <si>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</si>
  <si>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</si>
  <si>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</si>
  <si>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</si>
  <si>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</si>
  <si>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</si>
  <si>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</si>
  <si>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</si>
  <si>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</si>
  <si>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</si>
  <si>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</si>
  <si>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</si>
  <si>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</si>
  <si>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</si>
  <si>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</si>
  <si>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</si>
  <si>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</si>
  <si>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</si>
  <si>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</si>
  <si>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</si>
  <si>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</si>
  <si>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</si>
  <si>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</si>
  <si>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</si>
  <si>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</si>
  <si>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</si>
  <si>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</si>
  <si>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</si>
  <si>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</si>
  <si>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</si>
  <si>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</si>
  <si>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</si>
  <si>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</si>
  <si>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</si>
  <si>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</si>
  <si>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</si>
  <si>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</si>
  <si>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</si>
  <si>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</si>
  <si>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</si>
  <si>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</si>
  <si>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</si>
  <si>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</si>
  <si>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</si>
  <si>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</si>
  <si>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</si>
  <si>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</si>
  <si>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</si>
  <si>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</si>
  <si>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</si>
  <si>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</si>
  <si>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</si>
  <si>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</si>
  <si>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</si>
  <si>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</si>
  <si>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</si>
  <si>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</si>
  <si>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</si>
  <si>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</si>
  <si>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</si>
  <si>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</si>
  <si>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</si>
  <si>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</si>
  <si>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</si>
  <si>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</si>
  <si>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</si>
  <si>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</si>
  <si>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</si>
  <si>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</si>
  <si>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</si>
  <si>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</si>
  <si>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</si>
  <si>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</si>
  <si>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</si>
  <si>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</si>
  <si>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</si>
  <si>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</si>
  <si>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</si>
  <si>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</si>
  <si>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</si>
  <si>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</si>
  <si>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</si>
  <si>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</si>
  <si>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АВВГ 4х35</t>
  </si>
  <si>
    <t>км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</si>
  <si>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</si>
  <si>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</si>
  <si>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</si>
  <si>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</si>
  <si>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</si>
  <si>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</si>
  <si>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</si>
  <si>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</si>
  <si>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</si>
  <si>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</si>
  <si>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</si>
  <si>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</si>
  <si>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</si>
  <si>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</si>
  <si>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</si>
  <si>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</si>
  <si>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</si>
  <si>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</si>
  <si>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</si>
  <si>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ТП-270 / 1х320 кВА до ВРУ-0,4 кВ по ул. Ульяновское шоссе, 5 (ТП) (протяженностью 0,23 км)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</si>
  <si>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</si>
  <si>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</si>
  <si>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</si>
  <si>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</si>
  <si>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</si>
  <si>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"Реконструкция КЛ-0,4 кВ от КТП Сок 306/250кВА" Красноярский район Самарская область</t>
  </si>
  <si>
    <t>Строительные работы</t>
  </si>
  <si>
    <t>ГНБ трубой 110</t>
  </si>
  <si>
    <t>ОСР 518-12-01</t>
  </si>
  <si>
    <t>ОСР 518-02-01</t>
  </si>
  <si>
    <t>Реконструкция КЛ одноцепная</t>
  </si>
  <si>
    <t>ОСР 117-12-01</t>
  </si>
  <si>
    <t>ОСР 518-09-01</t>
  </si>
  <si>
    <t>ОСР 117-09-01</t>
  </si>
  <si>
    <t>ОСР 117-07-01</t>
  </si>
  <si>
    <t>ОСР 117-02-01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</si>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</sst>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0.00000000"/>
    <numFmt numFmtId="173" formatCode="#,##0.000000"/>
    <numFmt numFmtId="174" formatCode="_-* #,##0.00000\ _₽_-;\-* #,##0.00000\ _₽_-;_-* &quot;-&quot;????????\ _₽_-;_-@_-"/>
    <numFmt numFmtId="178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2" fontId="11" fillId="0" borderId="0" xfId="4" applyNumberFormat="1" applyFont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5" fontId="12" fillId="0" borderId="0" xfId="4" applyNumberFormat="1" applyFont="1" applyAlignment="1">
      <alignment vertical="center"/>
    </xf>
    <xf numFmtId="168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69" fontId="11" fillId="0" borderId="1" xfId="1" applyNumberFormat="1" applyFont="1" applyFill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1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72" fontId="11" fillId="0" borderId="0" xfId="4" applyNumberFormat="1" applyFont="1" applyAlignment="1">
      <alignment horizontal="center" vertical="center"/>
    </xf>
    <xf numFmtId="4" fontId="11" fillId="0" borderId="0" xfId="4" applyNumberFormat="1" applyFont="1" applyAlignment="1">
      <alignment horizontal="center" vertical="center"/>
    </xf>
    <xf numFmtId="0" fontId="14" fillId="0" borderId="0" xfId="4" applyFont="1" applyAlignment="1">
      <alignment vertical="center"/>
    </xf>
    <xf numFmtId="173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0" fontId="12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174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8" fontId="11" fillId="0" borderId="1" xfId="1" applyNumberFormat="1" applyFont="1" applyFill="1" applyBorder="1" applyAlignment="1">
      <alignment horizontal="left" vertical="center" wrapText="1" indent="18"/>
    </xf>
    <xf numFmtId="178" fontId="13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topLeftCell="A19" zoomScale="90" zoomScaleNormal="90" workbookViewId="0">
      <selection activeCell="C42" activeCellId="1" sqref="C40 C42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9.44140625" customWidth="1"/>
    <col min="9" max="9" width="14.3320312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90" t="s">
        <v>0</v>
      </c>
      <c r="B12" s="90"/>
      <c r="C12" s="90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93" t="s">
        <v>1</v>
      </c>
      <c r="B16" s="93"/>
      <c r="C16" s="93"/>
    </row>
    <row r="17" spans="1:10" ht="15.75" customHeight="1" x14ac:dyDescent="0.3">
      <c r="A17" s="92" t="s">
        <v>2</v>
      </c>
      <c r="B17" s="92"/>
      <c r="C17" s="92"/>
    </row>
    <row r="18" spans="1:10" ht="15.75" customHeight="1" x14ac:dyDescent="0.3">
      <c r="A18" s="1"/>
      <c r="B18" s="1"/>
      <c r="C18" s="1"/>
    </row>
    <row r="19" spans="1:10" ht="72" customHeight="1" x14ac:dyDescent="0.3">
      <c r="A19" s="91" t="s">
        <v>131</v>
      </c>
      <c r="B19" s="91"/>
      <c r="C19" s="91"/>
    </row>
    <row r="20" spans="1:10" ht="15.75" customHeight="1" x14ac:dyDescent="0.3">
      <c r="A20" s="92" t="s">
        <v>3</v>
      </c>
      <c r="B20" s="92"/>
      <c r="C20" s="92"/>
    </row>
    <row r="21" spans="1:10" ht="15.75" customHeight="1" x14ac:dyDescent="0.3">
      <c r="A21" s="1"/>
      <c r="B21" s="1"/>
      <c r="C21" s="1"/>
    </row>
    <row r="22" spans="1:10" ht="15.75" customHeight="1" x14ac:dyDescent="0.3">
      <c r="A22" s="1"/>
      <c r="B22" s="1"/>
      <c r="C22" s="1"/>
    </row>
    <row r="23" spans="1:10" ht="47.25" customHeight="1" x14ac:dyDescent="0.3">
      <c r="A23" s="37" t="s">
        <v>4</v>
      </c>
      <c r="B23" s="37" t="s">
        <v>5</v>
      </c>
      <c r="C23" s="37" t="s">
        <v>116</v>
      </c>
      <c r="D23" s="71"/>
      <c r="E23" s="38"/>
      <c r="F23" s="38"/>
      <c r="G23" s="39"/>
      <c r="H23" s="39"/>
      <c r="I23" s="39"/>
      <c r="J23" s="39"/>
    </row>
    <row r="24" spans="1:10" ht="15.75" customHeight="1" x14ac:dyDescent="0.3">
      <c r="A24" s="37">
        <v>1</v>
      </c>
      <c r="B24" s="37">
        <v>2</v>
      </c>
      <c r="C24" s="37">
        <v>3</v>
      </c>
      <c r="D24" s="71"/>
      <c r="E24" s="38"/>
      <c r="F24" s="38"/>
      <c r="G24" s="39"/>
      <c r="H24" s="39"/>
      <c r="I24" s="39"/>
      <c r="J24" s="39"/>
    </row>
    <row r="25" spans="1:10" ht="15.75" customHeight="1" x14ac:dyDescent="0.3">
      <c r="A25" s="87" t="s">
        <v>117</v>
      </c>
      <c r="B25" s="88"/>
      <c r="C25" s="89"/>
      <c r="D25" s="71"/>
      <c r="E25" s="38"/>
      <c r="F25" s="38"/>
      <c r="G25" s="39"/>
      <c r="H25" s="39"/>
      <c r="I25" s="39"/>
      <c r="J25" s="39"/>
    </row>
    <row r="26" spans="1:10" ht="15.75" customHeight="1" x14ac:dyDescent="0.3">
      <c r="A26" s="37">
        <v>1</v>
      </c>
      <c r="B26" s="40" t="s">
        <v>118</v>
      </c>
      <c r="C26" s="41"/>
      <c r="D26" s="71"/>
      <c r="E26" s="38"/>
      <c r="F26" s="38"/>
      <c r="G26" s="39"/>
      <c r="H26" s="39" t="s">
        <v>119</v>
      </c>
      <c r="I26" s="39"/>
      <c r="J26" s="39"/>
    </row>
    <row r="27" spans="1:10" ht="15.75" customHeight="1" x14ac:dyDescent="0.3">
      <c r="A27" s="42" t="s">
        <v>6</v>
      </c>
      <c r="B27" s="40" t="s">
        <v>120</v>
      </c>
      <c r="C27" s="43">
        <v>0</v>
      </c>
      <c r="D27" s="71"/>
      <c r="E27" s="44"/>
      <c r="F27" s="44"/>
      <c r="G27" s="45" t="s">
        <v>121</v>
      </c>
      <c r="H27" s="45" t="s">
        <v>122</v>
      </c>
      <c r="I27" s="45" t="s">
        <v>123</v>
      </c>
      <c r="J27" s="46"/>
    </row>
    <row r="28" spans="1:10" ht="15.75" customHeight="1" x14ac:dyDescent="0.3">
      <c r="A28" s="42" t="s">
        <v>7</v>
      </c>
      <c r="B28" s="40" t="s">
        <v>124</v>
      </c>
      <c r="C28" s="43">
        <v>0</v>
      </c>
      <c r="D28" s="71"/>
      <c r="E28" s="44"/>
      <c r="F28" s="44"/>
      <c r="G28" s="47">
        <v>2019</v>
      </c>
      <c r="H28" s="48">
        <v>106.826398641827</v>
      </c>
      <c r="I28" s="49"/>
      <c r="J28" s="50"/>
    </row>
    <row r="29" spans="1:10" ht="15.75" customHeight="1" x14ac:dyDescent="0.3">
      <c r="A29" s="42" t="s">
        <v>8</v>
      </c>
      <c r="B29" s="40" t="s">
        <v>125</v>
      </c>
      <c r="C29" s="51">
        <v>0</v>
      </c>
      <c r="D29" s="71"/>
      <c r="E29" s="44"/>
      <c r="F29" s="44"/>
      <c r="G29" s="47">
        <v>2020</v>
      </c>
      <c r="H29" s="48">
        <v>105.56188522495653</v>
      </c>
      <c r="I29" s="49"/>
      <c r="J29" s="50"/>
    </row>
    <row r="30" spans="1:10" ht="15.75" customHeight="1" x14ac:dyDescent="0.3">
      <c r="A30" s="37">
        <v>2</v>
      </c>
      <c r="B30" s="40" t="s">
        <v>9</v>
      </c>
      <c r="C30" s="51">
        <f>C27+C28+C29</f>
        <v>0</v>
      </c>
      <c r="D30" s="72"/>
      <c r="E30" s="52"/>
      <c r="F30" s="53"/>
      <c r="G30" s="47">
        <v>2021</v>
      </c>
      <c r="H30" s="48">
        <v>104.9354</v>
      </c>
      <c r="I30" s="49"/>
      <c r="J30" s="50"/>
    </row>
    <row r="31" spans="1:10" ht="15.75" customHeight="1" x14ac:dyDescent="0.3">
      <c r="A31" s="42" t="s">
        <v>10</v>
      </c>
      <c r="B31" s="40" t="s">
        <v>126</v>
      </c>
      <c r="C31" s="51">
        <f>C30-ROUND(C30/1.2,5)</f>
        <v>0</v>
      </c>
      <c r="D31" s="71"/>
      <c r="E31" s="52"/>
      <c r="F31" s="44"/>
      <c r="G31" s="47">
        <v>2022</v>
      </c>
      <c r="H31" s="48">
        <v>114.63142733059361</v>
      </c>
      <c r="I31" s="54"/>
      <c r="J31" s="50"/>
    </row>
    <row r="32" spans="1:10" ht="15.6" x14ac:dyDescent="0.3">
      <c r="A32" s="37">
        <v>3</v>
      </c>
      <c r="B32" s="40" t="s">
        <v>127</v>
      </c>
      <c r="C32" s="55">
        <f>C30*I34</f>
        <v>0</v>
      </c>
      <c r="D32" s="71"/>
      <c r="E32" s="56"/>
      <c r="F32" s="57"/>
      <c r="G32" s="58">
        <v>2023</v>
      </c>
      <c r="H32" s="48">
        <v>109.09646626082731</v>
      </c>
      <c r="I32" s="54"/>
      <c r="J32" s="50"/>
    </row>
    <row r="33" spans="1:10" ht="15.6" x14ac:dyDescent="0.3">
      <c r="A33" s="87" t="s">
        <v>128</v>
      </c>
      <c r="B33" s="88"/>
      <c r="C33" s="89"/>
      <c r="D33" s="71"/>
      <c r="E33" s="59"/>
      <c r="F33" s="60"/>
      <c r="G33" s="47">
        <v>2024</v>
      </c>
      <c r="H33" s="48">
        <v>109.11350326220534</v>
      </c>
      <c r="I33" s="54"/>
      <c r="J33" s="50"/>
    </row>
    <row r="34" spans="1:10" ht="15.6" x14ac:dyDescent="0.3">
      <c r="A34" s="37">
        <v>1</v>
      </c>
      <c r="B34" s="40" t="s">
        <v>118</v>
      </c>
      <c r="C34" s="41"/>
      <c r="D34" s="71"/>
      <c r="E34" s="61"/>
      <c r="F34" s="62"/>
      <c r="G34" s="47">
        <v>2025</v>
      </c>
      <c r="H34" s="48">
        <v>107.81631706396419</v>
      </c>
      <c r="I34" s="63">
        <f>(H34+100)/200</f>
        <v>1.039081585319821</v>
      </c>
      <c r="J34" s="50"/>
    </row>
    <row r="35" spans="1:10" ht="15.6" x14ac:dyDescent="0.3">
      <c r="A35" s="42" t="s">
        <v>6</v>
      </c>
      <c r="B35" s="40" t="s">
        <v>120</v>
      </c>
      <c r="C35" s="64">
        <f>ССР!D73+ССР!E73</f>
        <v>3458.4960686178288</v>
      </c>
      <c r="D35" s="71"/>
      <c r="E35" s="61"/>
      <c r="F35" s="44"/>
      <c r="G35" s="47">
        <v>2026</v>
      </c>
      <c r="H35" s="48">
        <v>105.26289686896166</v>
      </c>
      <c r="I35" s="63">
        <f>(H35+100)/200*H34/100</f>
        <v>1.1065344785145874</v>
      </c>
      <c r="J35" s="65"/>
    </row>
    <row r="36" spans="1:10" ht="15.6" x14ac:dyDescent="0.3">
      <c r="A36" s="42" t="s">
        <v>7</v>
      </c>
      <c r="B36" s="40" t="s">
        <v>124</v>
      </c>
      <c r="C36" s="64">
        <f>ССР!F73</f>
        <v>0</v>
      </c>
      <c r="D36" s="71"/>
      <c r="E36" s="61"/>
      <c r="F36" s="44"/>
      <c r="G36" s="47">
        <v>2027</v>
      </c>
      <c r="H36" s="48">
        <v>104.42089798933949</v>
      </c>
      <c r="I36" s="63">
        <f>(H36+100)/200*H35/100*H34/100</f>
        <v>1.1599922999352297</v>
      </c>
      <c r="J36" s="50"/>
    </row>
    <row r="37" spans="1:10" ht="15.6" x14ac:dyDescent="0.3">
      <c r="A37" s="42" t="s">
        <v>8</v>
      </c>
      <c r="B37" s="40" t="s">
        <v>125</v>
      </c>
      <c r="C37" s="64">
        <f>(ССР!G69)*1.2-C29</f>
        <v>389.64908223931167</v>
      </c>
      <c r="D37" s="71"/>
      <c r="E37" s="61"/>
      <c r="F37" s="44"/>
      <c r="G37" s="47">
        <v>2028</v>
      </c>
      <c r="H37" s="48">
        <v>104.42089798933949</v>
      </c>
      <c r="I37" s="63">
        <f>(H37+100)/200*H36/100*H35/100*H34/100</f>
        <v>1.2112743761995592</v>
      </c>
      <c r="J37" s="66"/>
    </row>
    <row r="38" spans="1:10" ht="15.6" x14ac:dyDescent="0.3">
      <c r="A38" s="37">
        <v>2</v>
      </c>
      <c r="B38" s="40" t="s">
        <v>9</v>
      </c>
      <c r="C38" s="64">
        <f>C35+C36+C37</f>
        <v>3848.1451508571404</v>
      </c>
      <c r="D38" s="73"/>
      <c r="E38" s="56"/>
      <c r="F38" s="57"/>
      <c r="G38" s="47">
        <v>2029</v>
      </c>
      <c r="H38" s="48">
        <v>104.42089798933949</v>
      </c>
      <c r="I38" s="63">
        <f>(H38+100)/200*H37/100*H36/100*H35/100*H34/100</f>
        <v>1.26482358074235</v>
      </c>
      <c r="J38" s="38"/>
    </row>
    <row r="39" spans="1:10" ht="15.6" x14ac:dyDescent="0.3">
      <c r="A39" s="42" t="s">
        <v>10</v>
      </c>
      <c r="B39" s="40" t="s">
        <v>126</v>
      </c>
      <c r="C39" s="51">
        <f>C38-ROUND(C38/1.2,5)</f>
        <v>641.35752085714057</v>
      </c>
      <c r="D39" s="71"/>
      <c r="E39" s="61"/>
      <c r="F39" s="44"/>
      <c r="G39" s="38"/>
      <c r="H39" s="38"/>
      <c r="I39" s="38"/>
      <c r="J39" s="38"/>
    </row>
    <row r="40" spans="1:10" ht="15.6" x14ac:dyDescent="0.3">
      <c r="A40" s="37">
        <v>3</v>
      </c>
      <c r="B40" s="40" t="s">
        <v>127</v>
      </c>
      <c r="C40" s="108">
        <f>C38*I35</f>
        <v>4258.1052877521442</v>
      </c>
      <c r="D40" s="71"/>
      <c r="E40" s="56"/>
      <c r="F40" s="57"/>
      <c r="G40" s="38"/>
      <c r="H40" s="38"/>
      <c r="I40" s="38"/>
      <c r="J40" s="38"/>
    </row>
    <row r="41" spans="1:10" ht="15.6" x14ac:dyDescent="0.3">
      <c r="A41" s="37"/>
      <c r="B41" s="40"/>
      <c r="C41" s="64"/>
      <c r="D41" s="71"/>
      <c r="E41" s="67"/>
      <c r="F41" s="44"/>
      <c r="G41" s="38"/>
      <c r="H41" s="38"/>
      <c r="I41" s="38"/>
      <c r="J41" s="38"/>
    </row>
    <row r="42" spans="1:10" ht="15.6" x14ac:dyDescent="0.3">
      <c r="A42" s="37"/>
      <c r="B42" s="40" t="s">
        <v>129</v>
      </c>
      <c r="C42" s="109">
        <f>C40+C32</f>
        <v>4258.1052877521442</v>
      </c>
      <c r="D42" s="71"/>
      <c r="E42" s="56"/>
      <c r="F42" s="57"/>
      <c r="G42" s="38"/>
      <c r="H42" s="38"/>
      <c r="I42" s="68"/>
      <c r="J42" s="38"/>
    </row>
    <row r="43" spans="1:10" ht="15.6" x14ac:dyDescent="0.3">
      <c r="A43" s="39"/>
      <c r="B43" s="39"/>
      <c r="C43" s="39"/>
      <c r="D43" s="68"/>
      <c r="E43" s="38"/>
      <c r="F43" s="62"/>
      <c r="G43" s="38"/>
      <c r="H43" s="38"/>
      <c r="I43" s="38"/>
      <c r="J43" s="38"/>
    </row>
    <row r="44" spans="1:10" ht="15.6" x14ac:dyDescent="0.3">
      <c r="A44" s="69" t="s">
        <v>130</v>
      </c>
      <c r="B44" s="39"/>
      <c r="C44" s="39"/>
      <c r="D44" s="38"/>
      <c r="E44" s="70"/>
      <c r="F44" s="38"/>
      <c r="G44" s="38"/>
      <c r="H44" s="38"/>
      <c r="I44" s="38"/>
      <c r="J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5"/>
  <sheetViews>
    <sheetView topLeftCell="C25" zoomScale="55" zoomScaleNormal="55" workbookViewId="0">
      <selection activeCell="H15" sqref="H15"/>
    </sheetView>
  </sheetViews>
  <sheetFormatPr defaultColWidth="8.88671875" defaultRowHeight="18" x14ac:dyDescent="0.3"/>
  <cols>
    <col min="1" max="1" width="18" style="76" customWidth="1"/>
    <col min="2" max="2" width="92.6640625" style="74" customWidth="1"/>
    <col min="3" max="3" width="30" style="74" customWidth="1"/>
    <col min="4" max="4" width="15.6640625" style="75" customWidth="1"/>
    <col min="5" max="6" width="14.33203125" style="75" customWidth="1"/>
    <col min="7" max="7" width="20.109375" style="75" customWidth="1"/>
    <col min="8" max="8" width="136.33203125" style="74" customWidth="1"/>
    <col min="10" max="10" width="19.44140625" customWidth="1"/>
  </cols>
  <sheetData>
    <row r="1" spans="1:8" ht="75.900000000000006" customHeight="1" x14ac:dyDescent="0.3">
      <c r="A1" s="82" t="s">
        <v>155</v>
      </c>
      <c r="B1" s="82" t="s">
        <v>154</v>
      </c>
      <c r="C1" s="82" t="s">
        <v>153</v>
      </c>
      <c r="D1" s="82" t="s">
        <v>152</v>
      </c>
      <c r="E1" s="82" t="s">
        <v>151</v>
      </c>
      <c r="F1" s="82" t="s">
        <v>150</v>
      </c>
      <c r="G1" s="82" t="s">
        <v>149</v>
      </c>
      <c r="H1" s="82" t="s">
        <v>148</v>
      </c>
    </row>
    <row r="2" spans="1:8" x14ac:dyDescent="0.3">
      <c r="A2" s="82">
        <v>1</v>
      </c>
      <c r="B2" s="82">
        <v>2</v>
      </c>
      <c r="C2" s="82">
        <v>3</v>
      </c>
      <c r="D2" s="82">
        <v>4</v>
      </c>
      <c r="E2" s="82">
        <v>5</v>
      </c>
      <c r="F2" s="82">
        <v>6</v>
      </c>
      <c r="G2" s="82">
        <v>7</v>
      </c>
      <c r="H2" s="82">
        <v>8</v>
      </c>
    </row>
    <row r="3" spans="1:8" ht="24.6" x14ac:dyDescent="0.3">
      <c r="A3" s="106" t="s">
        <v>83</v>
      </c>
      <c r="B3" s="100"/>
      <c r="C3" s="86"/>
      <c r="D3" s="84">
        <v>450.87711017179998</v>
      </c>
      <c r="E3" s="80"/>
      <c r="F3" s="80"/>
      <c r="G3" s="80"/>
      <c r="H3" s="85"/>
    </row>
    <row r="4" spans="1:8" x14ac:dyDescent="0.3">
      <c r="A4" s="101" t="s">
        <v>147</v>
      </c>
      <c r="B4" s="83" t="s">
        <v>138</v>
      </c>
      <c r="C4" s="86"/>
      <c r="D4" s="84">
        <v>309.90405046258002</v>
      </c>
      <c r="E4" s="80"/>
      <c r="F4" s="80"/>
      <c r="G4" s="80"/>
      <c r="H4" s="85"/>
    </row>
    <row r="5" spans="1:8" x14ac:dyDescent="0.3">
      <c r="A5" s="101"/>
      <c r="B5" s="83" t="s">
        <v>136</v>
      </c>
      <c r="C5" s="82"/>
      <c r="D5" s="84">
        <v>140.97305970922</v>
      </c>
      <c r="E5" s="80"/>
      <c r="F5" s="80"/>
      <c r="G5" s="80"/>
      <c r="H5" s="79"/>
    </row>
    <row r="6" spans="1:8" x14ac:dyDescent="0.3">
      <c r="A6" s="104"/>
      <c r="B6" s="83" t="s">
        <v>135</v>
      </c>
      <c r="C6" s="82"/>
      <c r="D6" s="84">
        <v>0</v>
      </c>
      <c r="E6" s="80"/>
      <c r="F6" s="80"/>
      <c r="G6" s="80"/>
      <c r="H6" s="79"/>
    </row>
    <row r="7" spans="1:8" x14ac:dyDescent="0.3">
      <c r="A7" s="104"/>
      <c r="B7" s="83" t="s">
        <v>134</v>
      </c>
      <c r="C7" s="82"/>
      <c r="D7" s="84">
        <v>0</v>
      </c>
      <c r="E7" s="80"/>
      <c r="F7" s="80"/>
      <c r="G7" s="80"/>
      <c r="H7" s="79"/>
    </row>
    <row r="8" spans="1:8" x14ac:dyDescent="0.3">
      <c r="A8" s="102" t="s">
        <v>25</v>
      </c>
      <c r="B8" s="103"/>
      <c r="C8" s="101" t="s">
        <v>142</v>
      </c>
      <c r="D8" s="81">
        <v>450.87711017179998</v>
      </c>
      <c r="E8" s="80">
        <v>0.18</v>
      </c>
      <c r="F8" s="80" t="s">
        <v>111</v>
      </c>
      <c r="G8" s="81">
        <v>2504.8728342877998</v>
      </c>
      <c r="H8" s="79"/>
    </row>
    <row r="9" spans="1:8" x14ac:dyDescent="0.3">
      <c r="A9" s="105">
        <v>1</v>
      </c>
      <c r="B9" s="83" t="s">
        <v>138</v>
      </c>
      <c r="C9" s="101"/>
      <c r="D9" s="81">
        <v>309.90405046258002</v>
      </c>
      <c r="E9" s="80"/>
      <c r="F9" s="80"/>
      <c r="G9" s="80"/>
      <c r="H9" s="104" t="s">
        <v>83</v>
      </c>
    </row>
    <row r="10" spans="1:8" x14ac:dyDescent="0.3">
      <c r="A10" s="101"/>
      <c r="B10" s="83" t="s">
        <v>136</v>
      </c>
      <c r="C10" s="101"/>
      <c r="D10" s="81">
        <v>140.97305970922</v>
      </c>
      <c r="E10" s="80"/>
      <c r="F10" s="80"/>
      <c r="G10" s="80"/>
      <c r="H10" s="104"/>
    </row>
    <row r="11" spans="1:8" x14ac:dyDescent="0.3">
      <c r="A11" s="101"/>
      <c r="B11" s="83" t="s">
        <v>135</v>
      </c>
      <c r="C11" s="101"/>
      <c r="D11" s="81">
        <v>0</v>
      </c>
      <c r="E11" s="80"/>
      <c r="F11" s="80"/>
      <c r="G11" s="80"/>
      <c r="H11" s="104"/>
    </row>
    <row r="12" spans="1:8" x14ac:dyDescent="0.3">
      <c r="A12" s="101"/>
      <c r="B12" s="83" t="s">
        <v>134</v>
      </c>
      <c r="C12" s="101"/>
      <c r="D12" s="81">
        <v>0</v>
      </c>
      <c r="E12" s="80"/>
      <c r="F12" s="80"/>
      <c r="G12" s="80"/>
      <c r="H12" s="104"/>
    </row>
    <row r="13" spans="1:8" ht="24.6" x14ac:dyDescent="0.3">
      <c r="A13" s="99" t="s">
        <v>39</v>
      </c>
      <c r="B13" s="100"/>
      <c r="C13" s="82"/>
      <c r="D13" s="84">
        <v>124.70124799043001</v>
      </c>
      <c r="E13" s="80"/>
      <c r="F13" s="80"/>
      <c r="G13" s="80"/>
      <c r="H13" s="79"/>
    </row>
    <row r="14" spans="1:8" x14ac:dyDescent="0.3">
      <c r="A14" s="101" t="s">
        <v>146</v>
      </c>
      <c r="B14" s="83" t="s">
        <v>138</v>
      </c>
      <c r="C14" s="82"/>
      <c r="D14" s="84">
        <v>0</v>
      </c>
      <c r="E14" s="80"/>
      <c r="F14" s="80"/>
      <c r="G14" s="80"/>
      <c r="H14" s="79"/>
    </row>
    <row r="15" spans="1:8" x14ac:dyDescent="0.3">
      <c r="A15" s="101"/>
      <c r="B15" s="83" t="s">
        <v>136</v>
      </c>
      <c r="C15" s="82"/>
      <c r="D15" s="84">
        <v>0</v>
      </c>
      <c r="E15" s="80"/>
      <c r="F15" s="80"/>
      <c r="G15" s="80"/>
      <c r="H15" s="79"/>
    </row>
    <row r="16" spans="1:8" x14ac:dyDescent="0.3">
      <c r="A16" s="101"/>
      <c r="B16" s="83" t="s">
        <v>135</v>
      </c>
      <c r="C16" s="82"/>
      <c r="D16" s="84">
        <v>0</v>
      </c>
      <c r="E16" s="80"/>
      <c r="F16" s="80"/>
      <c r="G16" s="80"/>
      <c r="H16" s="79"/>
    </row>
    <row r="17" spans="1:8" x14ac:dyDescent="0.3">
      <c r="A17" s="101"/>
      <c r="B17" s="83" t="s">
        <v>134</v>
      </c>
      <c r="C17" s="82"/>
      <c r="D17" s="84">
        <v>124.70124799043001</v>
      </c>
      <c r="E17" s="80"/>
      <c r="F17" s="80"/>
      <c r="G17" s="80"/>
      <c r="H17" s="79"/>
    </row>
    <row r="18" spans="1:8" x14ac:dyDescent="0.3">
      <c r="A18" s="102" t="s">
        <v>39</v>
      </c>
      <c r="B18" s="103"/>
      <c r="C18" s="101" t="s">
        <v>142</v>
      </c>
      <c r="D18" s="81">
        <v>124.70124799043001</v>
      </c>
      <c r="E18" s="80">
        <v>0.18</v>
      </c>
      <c r="F18" s="80" t="s">
        <v>111</v>
      </c>
      <c r="G18" s="81">
        <v>692.78471105793994</v>
      </c>
      <c r="H18" s="79"/>
    </row>
    <row r="19" spans="1:8" x14ac:dyDescent="0.3">
      <c r="A19" s="105">
        <v>1</v>
      </c>
      <c r="B19" s="83" t="s">
        <v>138</v>
      </c>
      <c r="C19" s="101"/>
      <c r="D19" s="81">
        <v>0</v>
      </c>
      <c r="E19" s="80"/>
      <c r="F19" s="80"/>
      <c r="G19" s="80"/>
      <c r="H19" s="104" t="s">
        <v>83</v>
      </c>
    </row>
    <row r="20" spans="1:8" x14ac:dyDescent="0.3">
      <c r="A20" s="101"/>
      <c r="B20" s="83" t="s">
        <v>136</v>
      </c>
      <c r="C20" s="101"/>
      <c r="D20" s="81">
        <v>0</v>
      </c>
      <c r="E20" s="80"/>
      <c r="F20" s="80"/>
      <c r="G20" s="80"/>
      <c r="H20" s="104"/>
    </row>
    <row r="21" spans="1:8" x14ac:dyDescent="0.3">
      <c r="A21" s="101"/>
      <c r="B21" s="83" t="s">
        <v>135</v>
      </c>
      <c r="C21" s="101"/>
      <c r="D21" s="81">
        <v>0</v>
      </c>
      <c r="E21" s="80"/>
      <c r="F21" s="80"/>
      <c r="G21" s="80"/>
      <c r="H21" s="104"/>
    </row>
    <row r="22" spans="1:8" x14ac:dyDescent="0.3">
      <c r="A22" s="101"/>
      <c r="B22" s="83" t="s">
        <v>134</v>
      </c>
      <c r="C22" s="101"/>
      <c r="D22" s="81">
        <v>124.70124799043001</v>
      </c>
      <c r="E22" s="80"/>
      <c r="F22" s="80"/>
      <c r="G22" s="80"/>
      <c r="H22" s="104"/>
    </row>
    <row r="23" spans="1:8" ht="24.6" x14ac:dyDescent="0.3">
      <c r="A23" s="99" t="s">
        <v>89</v>
      </c>
      <c r="B23" s="100"/>
      <c r="C23" s="82"/>
      <c r="D23" s="84">
        <v>20.078482732337001</v>
      </c>
      <c r="E23" s="80"/>
      <c r="F23" s="80"/>
      <c r="G23" s="80"/>
      <c r="H23" s="79"/>
    </row>
    <row r="24" spans="1:8" x14ac:dyDescent="0.3">
      <c r="A24" s="101" t="s">
        <v>145</v>
      </c>
      <c r="B24" s="83" t="s">
        <v>138</v>
      </c>
      <c r="C24" s="82"/>
      <c r="D24" s="84">
        <v>0</v>
      </c>
      <c r="E24" s="80"/>
      <c r="F24" s="80"/>
      <c r="G24" s="80"/>
      <c r="H24" s="79"/>
    </row>
    <row r="25" spans="1:8" x14ac:dyDescent="0.3">
      <c r="A25" s="101"/>
      <c r="B25" s="83" t="s">
        <v>136</v>
      </c>
      <c r="C25" s="82"/>
      <c r="D25" s="84">
        <v>0</v>
      </c>
      <c r="E25" s="80"/>
      <c r="F25" s="80"/>
      <c r="G25" s="80"/>
      <c r="H25" s="79"/>
    </row>
    <row r="26" spans="1:8" x14ac:dyDescent="0.3">
      <c r="A26" s="101"/>
      <c r="B26" s="83" t="s">
        <v>135</v>
      </c>
      <c r="C26" s="82"/>
      <c r="D26" s="84">
        <v>0</v>
      </c>
      <c r="E26" s="80"/>
      <c r="F26" s="80"/>
      <c r="G26" s="80"/>
      <c r="H26" s="79"/>
    </row>
    <row r="27" spans="1:8" x14ac:dyDescent="0.3">
      <c r="A27" s="101"/>
      <c r="B27" s="83" t="s">
        <v>134</v>
      </c>
      <c r="C27" s="82"/>
      <c r="D27" s="84">
        <v>17.159365085278001</v>
      </c>
      <c r="E27" s="80"/>
      <c r="F27" s="80"/>
      <c r="G27" s="80"/>
      <c r="H27" s="79"/>
    </row>
    <row r="28" spans="1:8" x14ac:dyDescent="0.3">
      <c r="A28" s="102" t="s">
        <v>89</v>
      </c>
      <c r="B28" s="103"/>
      <c r="C28" s="101" t="s">
        <v>142</v>
      </c>
      <c r="D28" s="81">
        <v>17.159365085278001</v>
      </c>
      <c r="E28" s="80">
        <v>0.18</v>
      </c>
      <c r="F28" s="80" t="s">
        <v>111</v>
      </c>
      <c r="G28" s="81">
        <v>95.329806029322995</v>
      </c>
      <c r="H28" s="79"/>
    </row>
    <row r="29" spans="1:8" x14ac:dyDescent="0.3">
      <c r="A29" s="105">
        <v>1</v>
      </c>
      <c r="B29" s="83" t="s">
        <v>138</v>
      </c>
      <c r="C29" s="101"/>
      <c r="D29" s="81">
        <v>0</v>
      </c>
      <c r="E29" s="80"/>
      <c r="F29" s="80"/>
      <c r="G29" s="80"/>
      <c r="H29" s="104" t="s">
        <v>83</v>
      </c>
    </row>
    <row r="30" spans="1:8" x14ac:dyDescent="0.3">
      <c r="A30" s="101"/>
      <c r="B30" s="83" t="s">
        <v>136</v>
      </c>
      <c r="C30" s="101"/>
      <c r="D30" s="81">
        <v>0</v>
      </c>
      <c r="E30" s="80"/>
      <c r="F30" s="80"/>
      <c r="G30" s="80"/>
      <c r="H30" s="104"/>
    </row>
    <row r="31" spans="1:8" x14ac:dyDescent="0.3">
      <c r="A31" s="101"/>
      <c r="B31" s="83" t="s">
        <v>135</v>
      </c>
      <c r="C31" s="101"/>
      <c r="D31" s="81">
        <v>0</v>
      </c>
      <c r="E31" s="80"/>
      <c r="F31" s="80"/>
      <c r="G31" s="80"/>
      <c r="H31" s="104"/>
    </row>
    <row r="32" spans="1:8" x14ac:dyDescent="0.3">
      <c r="A32" s="101"/>
      <c r="B32" s="83" t="s">
        <v>134</v>
      </c>
      <c r="C32" s="101"/>
      <c r="D32" s="81">
        <v>17.159365085278001</v>
      </c>
      <c r="E32" s="80"/>
      <c r="F32" s="80"/>
      <c r="G32" s="80"/>
      <c r="H32" s="104"/>
    </row>
    <row r="33" spans="1:8" x14ac:dyDescent="0.3">
      <c r="A33" s="101" t="s">
        <v>144</v>
      </c>
      <c r="B33" s="83" t="s">
        <v>138</v>
      </c>
      <c r="C33" s="82"/>
      <c r="D33" s="84">
        <v>0</v>
      </c>
      <c r="E33" s="80"/>
      <c r="F33" s="80"/>
      <c r="G33" s="80"/>
      <c r="H33" s="79"/>
    </row>
    <row r="34" spans="1:8" x14ac:dyDescent="0.3">
      <c r="A34" s="101"/>
      <c r="B34" s="83" t="s">
        <v>136</v>
      </c>
      <c r="C34" s="82"/>
      <c r="D34" s="84">
        <v>0</v>
      </c>
      <c r="E34" s="80"/>
      <c r="F34" s="80"/>
      <c r="G34" s="80"/>
      <c r="H34" s="79"/>
    </row>
    <row r="35" spans="1:8" x14ac:dyDescent="0.3">
      <c r="A35" s="101"/>
      <c r="B35" s="83" t="s">
        <v>135</v>
      </c>
      <c r="C35" s="82"/>
      <c r="D35" s="84">
        <v>0</v>
      </c>
      <c r="E35" s="80"/>
      <c r="F35" s="80"/>
      <c r="G35" s="80"/>
      <c r="H35" s="79"/>
    </row>
    <row r="36" spans="1:8" x14ac:dyDescent="0.3">
      <c r="A36" s="101"/>
      <c r="B36" s="83" t="s">
        <v>134</v>
      </c>
      <c r="C36" s="82"/>
      <c r="D36" s="84">
        <v>20.078482732337001</v>
      </c>
      <c r="E36" s="80"/>
      <c r="F36" s="80"/>
      <c r="G36" s="80"/>
      <c r="H36" s="79"/>
    </row>
    <row r="37" spans="1:8" x14ac:dyDescent="0.3">
      <c r="A37" s="102" t="s">
        <v>98</v>
      </c>
      <c r="B37" s="103"/>
      <c r="C37" s="101" t="s">
        <v>139</v>
      </c>
      <c r="D37" s="81">
        <v>2.9191176470587998</v>
      </c>
      <c r="E37" s="80">
        <v>0.05</v>
      </c>
      <c r="F37" s="80" t="s">
        <v>111</v>
      </c>
      <c r="G37" s="81">
        <v>58.382352941176002</v>
      </c>
      <c r="H37" s="79"/>
    </row>
    <row r="38" spans="1:8" x14ac:dyDescent="0.3">
      <c r="A38" s="105">
        <v>1</v>
      </c>
      <c r="B38" s="83" t="s">
        <v>138</v>
      </c>
      <c r="C38" s="101"/>
      <c r="D38" s="81">
        <v>0</v>
      </c>
      <c r="E38" s="80"/>
      <c r="F38" s="80"/>
      <c r="G38" s="80"/>
      <c r="H38" s="104" t="s">
        <v>137</v>
      </c>
    </row>
    <row r="39" spans="1:8" x14ac:dyDescent="0.3">
      <c r="A39" s="101"/>
      <c r="B39" s="83" t="s">
        <v>136</v>
      </c>
      <c r="C39" s="101"/>
      <c r="D39" s="81">
        <v>0</v>
      </c>
      <c r="E39" s="80"/>
      <c r="F39" s="80"/>
      <c r="G39" s="80"/>
      <c r="H39" s="104"/>
    </row>
    <row r="40" spans="1:8" x14ac:dyDescent="0.3">
      <c r="A40" s="101"/>
      <c r="B40" s="83" t="s">
        <v>135</v>
      </c>
      <c r="C40" s="101"/>
      <c r="D40" s="81">
        <v>0</v>
      </c>
      <c r="E40" s="80"/>
      <c r="F40" s="80"/>
      <c r="G40" s="80"/>
      <c r="H40" s="104"/>
    </row>
    <row r="41" spans="1:8" x14ac:dyDescent="0.3">
      <c r="A41" s="101"/>
      <c r="B41" s="83" t="s">
        <v>134</v>
      </c>
      <c r="C41" s="101"/>
      <c r="D41" s="81">
        <v>2.9191176470587998</v>
      </c>
      <c r="E41" s="80"/>
      <c r="F41" s="80"/>
      <c r="G41" s="80"/>
      <c r="H41" s="104"/>
    </row>
    <row r="42" spans="1:8" ht="24.6" x14ac:dyDescent="0.3">
      <c r="A42" s="99" t="s">
        <v>78</v>
      </c>
      <c r="B42" s="100"/>
      <c r="C42" s="82"/>
      <c r="D42" s="84">
        <v>37.107692307691998</v>
      </c>
      <c r="E42" s="80"/>
      <c r="F42" s="80"/>
      <c r="G42" s="80"/>
      <c r="H42" s="79"/>
    </row>
    <row r="43" spans="1:8" x14ac:dyDescent="0.3">
      <c r="A43" s="101" t="s">
        <v>143</v>
      </c>
      <c r="B43" s="83" t="s">
        <v>138</v>
      </c>
      <c r="C43" s="82"/>
      <c r="D43" s="84">
        <v>0</v>
      </c>
      <c r="E43" s="80"/>
      <c r="F43" s="80"/>
      <c r="G43" s="80"/>
      <c r="H43" s="79"/>
    </row>
    <row r="44" spans="1:8" x14ac:dyDescent="0.3">
      <c r="A44" s="101"/>
      <c r="B44" s="83" t="s">
        <v>136</v>
      </c>
      <c r="C44" s="82"/>
      <c r="D44" s="84">
        <v>0</v>
      </c>
      <c r="E44" s="80"/>
      <c r="F44" s="80"/>
      <c r="G44" s="80"/>
      <c r="H44" s="79"/>
    </row>
    <row r="45" spans="1:8" x14ac:dyDescent="0.3">
      <c r="A45" s="101"/>
      <c r="B45" s="83" t="s">
        <v>135</v>
      </c>
      <c r="C45" s="82"/>
      <c r="D45" s="84">
        <v>0</v>
      </c>
      <c r="E45" s="80"/>
      <c r="F45" s="80"/>
      <c r="G45" s="80"/>
      <c r="H45" s="79"/>
    </row>
    <row r="46" spans="1:8" x14ac:dyDescent="0.3">
      <c r="A46" s="101"/>
      <c r="B46" s="83" t="s">
        <v>134</v>
      </c>
      <c r="C46" s="82"/>
      <c r="D46" s="84">
        <v>37.107692307691998</v>
      </c>
      <c r="E46" s="80"/>
      <c r="F46" s="80"/>
      <c r="G46" s="80"/>
      <c r="H46" s="79"/>
    </row>
    <row r="47" spans="1:8" x14ac:dyDescent="0.3">
      <c r="A47" s="102" t="s">
        <v>78</v>
      </c>
      <c r="B47" s="103"/>
      <c r="C47" s="101" t="s">
        <v>142</v>
      </c>
      <c r="D47" s="81">
        <v>37.107692307691998</v>
      </c>
      <c r="E47" s="80">
        <v>0.18</v>
      </c>
      <c r="F47" s="80" t="s">
        <v>111</v>
      </c>
      <c r="G47" s="81">
        <v>206.15384615385</v>
      </c>
      <c r="H47" s="79"/>
    </row>
    <row r="48" spans="1:8" x14ac:dyDescent="0.3">
      <c r="A48" s="105">
        <v>1</v>
      </c>
      <c r="B48" s="83" t="s">
        <v>138</v>
      </c>
      <c r="C48" s="101"/>
      <c r="D48" s="81">
        <v>0</v>
      </c>
      <c r="E48" s="80"/>
      <c r="F48" s="80"/>
      <c r="G48" s="80"/>
      <c r="H48" s="104" t="s">
        <v>83</v>
      </c>
    </row>
    <row r="49" spans="1:8" x14ac:dyDescent="0.3">
      <c r="A49" s="101"/>
      <c r="B49" s="83" t="s">
        <v>136</v>
      </c>
      <c r="C49" s="101"/>
      <c r="D49" s="81">
        <v>0</v>
      </c>
      <c r="E49" s="80"/>
      <c r="F49" s="80"/>
      <c r="G49" s="80"/>
      <c r="H49" s="104"/>
    </row>
    <row r="50" spans="1:8" x14ac:dyDescent="0.3">
      <c r="A50" s="101"/>
      <c r="B50" s="83" t="s">
        <v>135</v>
      </c>
      <c r="C50" s="101"/>
      <c r="D50" s="81">
        <v>0</v>
      </c>
      <c r="E50" s="80"/>
      <c r="F50" s="80"/>
      <c r="G50" s="80"/>
      <c r="H50" s="104"/>
    </row>
    <row r="51" spans="1:8" x14ac:dyDescent="0.3">
      <c r="A51" s="101"/>
      <c r="B51" s="83" t="s">
        <v>134</v>
      </c>
      <c r="C51" s="101"/>
      <c r="D51" s="81">
        <v>37.107692307691998</v>
      </c>
      <c r="E51" s="80"/>
      <c r="F51" s="80"/>
      <c r="G51" s="80"/>
      <c r="H51" s="104"/>
    </row>
    <row r="52" spans="1:8" ht="24.6" x14ac:dyDescent="0.3">
      <c r="A52" s="99" t="s">
        <v>94</v>
      </c>
      <c r="B52" s="100"/>
      <c r="C52" s="82"/>
      <c r="D52" s="84">
        <v>2097.8823529412002</v>
      </c>
      <c r="E52" s="80"/>
      <c r="F52" s="80"/>
      <c r="G52" s="80"/>
      <c r="H52" s="79"/>
    </row>
    <row r="53" spans="1:8" x14ac:dyDescent="0.3">
      <c r="A53" s="101" t="s">
        <v>141</v>
      </c>
      <c r="B53" s="83" t="s">
        <v>138</v>
      </c>
      <c r="C53" s="82"/>
      <c r="D53" s="84">
        <v>1968.7058823529001</v>
      </c>
      <c r="E53" s="80"/>
      <c r="F53" s="80"/>
      <c r="G53" s="80"/>
      <c r="H53" s="79"/>
    </row>
    <row r="54" spans="1:8" x14ac:dyDescent="0.3">
      <c r="A54" s="101"/>
      <c r="B54" s="83" t="s">
        <v>136</v>
      </c>
      <c r="C54" s="82"/>
      <c r="D54" s="84">
        <v>129.17647058823999</v>
      </c>
      <c r="E54" s="80"/>
      <c r="F54" s="80"/>
      <c r="G54" s="80"/>
      <c r="H54" s="79"/>
    </row>
    <row r="55" spans="1:8" x14ac:dyDescent="0.3">
      <c r="A55" s="101"/>
      <c r="B55" s="83" t="s">
        <v>135</v>
      </c>
      <c r="C55" s="82"/>
      <c r="D55" s="84">
        <v>0</v>
      </c>
      <c r="E55" s="80"/>
      <c r="F55" s="80"/>
      <c r="G55" s="80"/>
      <c r="H55" s="79"/>
    </row>
    <row r="56" spans="1:8" x14ac:dyDescent="0.3">
      <c r="A56" s="101"/>
      <c r="B56" s="83" t="s">
        <v>134</v>
      </c>
      <c r="C56" s="82"/>
      <c r="D56" s="84">
        <v>0</v>
      </c>
      <c r="E56" s="80"/>
      <c r="F56" s="80"/>
      <c r="G56" s="80"/>
      <c r="H56" s="79"/>
    </row>
    <row r="57" spans="1:8" x14ac:dyDescent="0.3">
      <c r="A57" s="102" t="s">
        <v>25</v>
      </c>
      <c r="B57" s="103"/>
      <c r="C57" s="101" t="s">
        <v>139</v>
      </c>
      <c r="D57" s="81">
        <v>2097.8823529412002</v>
      </c>
      <c r="E57" s="80">
        <v>0.05</v>
      </c>
      <c r="F57" s="80" t="s">
        <v>111</v>
      </c>
      <c r="G57" s="81">
        <v>41957.647058823997</v>
      </c>
      <c r="H57" s="79"/>
    </row>
    <row r="58" spans="1:8" x14ac:dyDescent="0.3">
      <c r="A58" s="105">
        <v>1</v>
      </c>
      <c r="B58" s="83" t="s">
        <v>138</v>
      </c>
      <c r="C58" s="101"/>
      <c r="D58" s="81">
        <v>1968.7058823529001</v>
      </c>
      <c r="E58" s="80"/>
      <c r="F58" s="80"/>
      <c r="G58" s="80"/>
      <c r="H58" s="104" t="s">
        <v>137</v>
      </c>
    </row>
    <row r="59" spans="1:8" x14ac:dyDescent="0.3">
      <c r="A59" s="101"/>
      <c r="B59" s="83" t="s">
        <v>136</v>
      </c>
      <c r="C59" s="101"/>
      <c r="D59" s="81">
        <v>129.17647058823999</v>
      </c>
      <c r="E59" s="80"/>
      <c r="F59" s="80"/>
      <c r="G59" s="80"/>
      <c r="H59" s="104"/>
    </row>
    <row r="60" spans="1:8" x14ac:dyDescent="0.3">
      <c r="A60" s="101"/>
      <c r="B60" s="83" t="s">
        <v>135</v>
      </c>
      <c r="C60" s="101"/>
      <c r="D60" s="81">
        <v>0</v>
      </c>
      <c r="E60" s="80"/>
      <c r="F60" s="80"/>
      <c r="G60" s="80"/>
      <c r="H60" s="104"/>
    </row>
    <row r="61" spans="1:8" x14ac:dyDescent="0.3">
      <c r="A61" s="101"/>
      <c r="B61" s="83" t="s">
        <v>134</v>
      </c>
      <c r="C61" s="101"/>
      <c r="D61" s="81">
        <v>0</v>
      </c>
      <c r="E61" s="80"/>
      <c r="F61" s="80"/>
      <c r="G61" s="80"/>
      <c r="H61" s="104"/>
    </row>
    <row r="62" spans="1:8" ht="24.6" x14ac:dyDescent="0.3">
      <c r="A62" s="99" t="s">
        <v>100</v>
      </c>
      <c r="B62" s="100"/>
      <c r="C62" s="82"/>
      <c r="D62" s="84">
        <v>197.15796621371001</v>
      </c>
      <c r="E62" s="80"/>
      <c r="F62" s="80"/>
      <c r="G62" s="80"/>
      <c r="H62" s="79"/>
    </row>
    <row r="63" spans="1:8" x14ac:dyDescent="0.3">
      <c r="A63" s="101" t="s">
        <v>140</v>
      </c>
      <c r="B63" s="83" t="s">
        <v>138</v>
      </c>
      <c r="C63" s="82"/>
      <c r="D63" s="84">
        <v>0</v>
      </c>
      <c r="E63" s="80"/>
      <c r="F63" s="80"/>
      <c r="G63" s="80"/>
      <c r="H63" s="79"/>
    </row>
    <row r="64" spans="1:8" x14ac:dyDescent="0.3">
      <c r="A64" s="101"/>
      <c r="B64" s="83" t="s">
        <v>136</v>
      </c>
      <c r="C64" s="82"/>
      <c r="D64" s="84">
        <v>0</v>
      </c>
      <c r="E64" s="80"/>
      <c r="F64" s="80"/>
      <c r="G64" s="80"/>
      <c r="H64" s="79"/>
    </row>
    <row r="65" spans="1:8" x14ac:dyDescent="0.3">
      <c r="A65" s="101"/>
      <c r="B65" s="83" t="s">
        <v>135</v>
      </c>
      <c r="C65" s="82"/>
      <c r="D65" s="84">
        <v>0</v>
      </c>
      <c r="E65" s="80"/>
      <c r="F65" s="80"/>
      <c r="G65" s="80"/>
      <c r="H65" s="79"/>
    </row>
    <row r="66" spans="1:8" x14ac:dyDescent="0.3">
      <c r="A66" s="101"/>
      <c r="B66" s="83" t="s">
        <v>134</v>
      </c>
      <c r="C66" s="82"/>
      <c r="D66" s="84">
        <v>197.15796621371001</v>
      </c>
      <c r="E66" s="80"/>
      <c r="F66" s="80"/>
      <c r="G66" s="80"/>
      <c r="H66" s="79"/>
    </row>
    <row r="67" spans="1:8" x14ac:dyDescent="0.3">
      <c r="A67" s="102" t="s">
        <v>100</v>
      </c>
      <c r="B67" s="103"/>
      <c r="C67" s="101" t="s">
        <v>139</v>
      </c>
      <c r="D67" s="81">
        <v>197.15796621371001</v>
      </c>
      <c r="E67" s="80">
        <v>0.05</v>
      </c>
      <c r="F67" s="80" t="s">
        <v>111</v>
      </c>
      <c r="G67" s="81">
        <v>3943.1593242741001</v>
      </c>
      <c r="H67" s="79"/>
    </row>
    <row r="68" spans="1:8" x14ac:dyDescent="0.3">
      <c r="A68" s="105">
        <v>1</v>
      </c>
      <c r="B68" s="83" t="s">
        <v>138</v>
      </c>
      <c r="C68" s="101"/>
      <c r="D68" s="81">
        <v>0</v>
      </c>
      <c r="E68" s="80"/>
      <c r="F68" s="80"/>
      <c r="G68" s="80"/>
      <c r="H68" s="104" t="s">
        <v>137</v>
      </c>
    </row>
    <row r="69" spans="1:8" x14ac:dyDescent="0.3">
      <c r="A69" s="101"/>
      <c r="B69" s="83" t="s">
        <v>136</v>
      </c>
      <c r="C69" s="101"/>
      <c r="D69" s="81">
        <v>0</v>
      </c>
      <c r="E69" s="80"/>
      <c r="F69" s="80"/>
      <c r="G69" s="80"/>
      <c r="H69" s="104"/>
    </row>
    <row r="70" spans="1:8" x14ac:dyDescent="0.3">
      <c r="A70" s="101"/>
      <c r="B70" s="83" t="s">
        <v>135</v>
      </c>
      <c r="C70" s="101"/>
      <c r="D70" s="81">
        <v>0</v>
      </c>
      <c r="E70" s="80"/>
      <c r="F70" s="80"/>
      <c r="G70" s="80"/>
      <c r="H70" s="104"/>
    </row>
    <row r="71" spans="1:8" x14ac:dyDescent="0.3">
      <c r="A71" s="101"/>
      <c r="B71" s="83" t="s">
        <v>134</v>
      </c>
      <c r="C71" s="101"/>
      <c r="D71" s="81">
        <v>197.15796621371001</v>
      </c>
      <c r="E71" s="80"/>
      <c r="F71" s="80"/>
      <c r="G71" s="80"/>
      <c r="H71" s="104"/>
    </row>
    <row r="72" spans="1:8" x14ac:dyDescent="0.3">
      <c r="A72" s="78"/>
      <c r="C72" s="78"/>
      <c r="D72" s="76"/>
      <c r="E72" s="76"/>
      <c r="F72" s="76"/>
      <c r="G72" s="76"/>
      <c r="H72" s="77"/>
    </row>
    <row r="74" spans="1:8" x14ac:dyDescent="0.3">
      <c r="A74" s="98" t="s">
        <v>133</v>
      </c>
      <c r="B74" s="98"/>
      <c r="C74" s="98"/>
      <c r="D74" s="98"/>
      <c r="E74" s="98"/>
      <c r="F74" s="98"/>
      <c r="G74" s="98"/>
      <c r="H74" s="98"/>
    </row>
    <row r="75" spans="1:8" x14ac:dyDescent="0.3">
      <c r="A75" s="98" t="s">
        <v>132</v>
      </c>
      <c r="B75" s="98"/>
      <c r="C75" s="98"/>
      <c r="D75" s="98"/>
      <c r="E75" s="98"/>
      <c r="F75" s="98"/>
      <c r="G75" s="98"/>
      <c r="H75" s="98"/>
    </row>
  </sheetData>
  <mergeCells count="43">
    <mergeCell ref="A3:B3"/>
    <mergeCell ref="A4:A7"/>
    <mergeCell ref="A8:B8"/>
    <mergeCell ref="H9:H12"/>
    <mergeCell ref="C8:C12"/>
    <mergeCell ref="A9:A12"/>
    <mergeCell ref="A29:A3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74:H74"/>
    <mergeCell ref="A75:H75"/>
    <mergeCell ref="A62:B62"/>
    <mergeCell ref="A63:A66"/>
    <mergeCell ref="A67:B67"/>
    <mergeCell ref="H68:H71"/>
    <mergeCell ref="C67:C71"/>
    <mergeCell ref="A68:A7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7" t="s">
        <v>101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110</v>
      </c>
      <c r="B4" s="26" t="s">
        <v>111</v>
      </c>
      <c r="C4" s="27">
        <v>1.3015384615384999</v>
      </c>
      <c r="D4" s="27">
        <v>55.815508477115003</v>
      </c>
      <c r="E4" s="26"/>
      <c r="F4" s="26"/>
      <c r="G4" s="27">
        <v>72.646031033290996</v>
      </c>
      <c r="H4" s="28"/>
    </row>
    <row r="5" spans="1:8" ht="39" customHeight="1" x14ac:dyDescent="0.3">
      <c r="A5" s="25" t="s">
        <v>112</v>
      </c>
      <c r="B5" s="26" t="s">
        <v>111</v>
      </c>
      <c r="C5" s="27">
        <v>0.25441176470588001</v>
      </c>
      <c r="D5" s="27">
        <v>1662.7573397988001</v>
      </c>
      <c r="E5" s="26">
        <v>0.4</v>
      </c>
      <c r="F5" s="26"/>
      <c r="G5" s="27">
        <v>423.02502909587002</v>
      </c>
      <c r="H5" s="28"/>
    </row>
    <row r="6" spans="1:8" ht="39" customHeight="1" x14ac:dyDescent="0.3">
      <c r="A6" s="25" t="s">
        <v>113</v>
      </c>
      <c r="B6" s="26" t="s">
        <v>111</v>
      </c>
      <c r="C6" s="27">
        <v>1.4705882352940999E-2</v>
      </c>
      <c r="D6" s="27">
        <v>1363.9187907776</v>
      </c>
      <c r="E6" s="26">
        <v>0.4</v>
      </c>
      <c r="F6" s="26"/>
      <c r="G6" s="27">
        <v>20.057629276141</v>
      </c>
      <c r="H6" s="28"/>
    </row>
    <row r="7" spans="1:8" ht="39" customHeight="1" x14ac:dyDescent="0.3">
      <c r="A7" s="25" t="s">
        <v>114</v>
      </c>
      <c r="B7" s="26" t="s">
        <v>111</v>
      </c>
      <c r="C7" s="27">
        <v>0.22205882352941</v>
      </c>
      <c r="D7" s="27">
        <v>1049.6719013825</v>
      </c>
      <c r="E7" s="26">
        <v>0.4</v>
      </c>
      <c r="F7" s="26"/>
      <c r="G7" s="27">
        <v>233.08890751288001</v>
      </c>
      <c r="H7" s="28"/>
    </row>
    <row r="8" spans="1:8" ht="39" customHeight="1" x14ac:dyDescent="0.3">
      <c r="A8" s="25" t="s">
        <v>115</v>
      </c>
      <c r="B8" s="26" t="s">
        <v>111</v>
      </c>
      <c r="C8" s="27">
        <v>0.05</v>
      </c>
      <c r="D8" s="27">
        <v>6808.6826035618997</v>
      </c>
      <c r="E8" s="26">
        <v>0.4</v>
      </c>
      <c r="F8" s="26"/>
      <c r="G8" s="27">
        <v>340.43413017810002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A61" zoomScale="70" zoomScaleNormal="70" workbookViewId="0">
      <selection activeCell="B18" sqref="B18:B19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1" t="s">
        <v>131</v>
      </c>
      <c r="B13" s="91"/>
      <c r="C13" s="91"/>
      <c r="D13" s="91"/>
      <c r="E13" s="91"/>
      <c r="F13" s="91"/>
      <c r="G13" s="91"/>
      <c r="H13" s="91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4" t="s">
        <v>4</v>
      </c>
      <c r="B18" s="94" t="s">
        <v>13</v>
      </c>
      <c r="C18" s="94" t="s">
        <v>14</v>
      </c>
      <c r="D18" s="95" t="s">
        <v>15</v>
      </c>
      <c r="E18" s="96"/>
      <c r="F18" s="96"/>
      <c r="G18" s="96"/>
      <c r="H18" s="97"/>
    </row>
    <row r="19" spans="1:8" ht="94.5" customHeight="1" x14ac:dyDescent="0.3">
      <c r="A19" s="94"/>
      <c r="B19" s="94"/>
      <c r="C19" s="94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309.87692307691998</v>
      </c>
      <c r="E25" s="20">
        <v>140.95384615385001</v>
      </c>
      <c r="F25" s="20">
        <v>0</v>
      </c>
      <c r="G25" s="20">
        <v>0</v>
      </c>
      <c r="H25" s="20">
        <v>450.83076923076999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1968.7058823529001</v>
      </c>
      <c r="E26" s="20">
        <v>129.17647058823999</v>
      </c>
      <c r="F26" s="20">
        <v>0</v>
      </c>
      <c r="G26" s="20">
        <v>0</v>
      </c>
      <c r="H26" s="20">
        <v>2097.8823529412002</v>
      </c>
    </row>
    <row r="27" spans="1:8" x14ac:dyDescent="0.3">
      <c r="A27" s="6"/>
      <c r="B27" s="9"/>
      <c r="C27" s="9" t="s">
        <v>28</v>
      </c>
      <c r="D27" s="20">
        <v>2278.5828054299</v>
      </c>
      <c r="E27" s="20">
        <v>270.13031674208003</v>
      </c>
      <c r="F27" s="20">
        <v>0</v>
      </c>
      <c r="G27" s="20">
        <v>0</v>
      </c>
      <c r="H27" s="20">
        <v>2548.7131221719001</v>
      </c>
    </row>
    <row r="28" spans="1:8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1.5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>
        <v>3</v>
      </c>
      <c r="B41" s="21" t="s">
        <v>38</v>
      </c>
      <c r="C41" s="22" t="s">
        <v>39</v>
      </c>
      <c r="D41" s="20">
        <v>124.75384615385001</v>
      </c>
      <c r="E41" s="20">
        <v>0</v>
      </c>
      <c r="F41" s="20">
        <v>0</v>
      </c>
      <c r="G41" s="20">
        <v>0</v>
      </c>
      <c r="H41" s="20">
        <v>124.75384615385001</v>
      </c>
    </row>
    <row r="42" spans="1:8" x14ac:dyDescent="0.3">
      <c r="A42" s="6"/>
      <c r="B42" s="9"/>
      <c r="C42" s="9" t="s">
        <v>40</v>
      </c>
      <c r="D42" s="20">
        <v>124.75384615385001</v>
      </c>
      <c r="E42" s="20">
        <v>0</v>
      </c>
      <c r="F42" s="20">
        <v>0</v>
      </c>
      <c r="G42" s="20">
        <v>0</v>
      </c>
      <c r="H42" s="20">
        <v>124.75384615385001</v>
      </c>
    </row>
    <row r="43" spans="1:8" x14ac:dyDescent="0.3">
      <c r="A43" s="6"/>
      <c r="B43" s="9"/>
      <c r="C43" s="9" t="s">
        <v>41</v>
      </c>
      <c r="D43" s="20">
        <v>2403.3366515837001</v>
      </c>
      <c r="E43" s="20">
        <v>270.13031674208003</v>
      </c>
      <c r="F43" s="20">
        <v>0</v>
      </c>
      <c r="G43" s="20">
        <v>0</v>
      </c>
      <c r="H43" s="20">
        <v>2673.4669683257998</v>
      </c>
    </row>
    <row r="44" spans="1:8" x14ac:dyDescent="0.3">
      <c r="A44" s="6"/>
      <c r="B44" s="9"/>
      <c r="C44" s="10" t="s">
        <v>42</v>
      </c>
      <c r="D44" s="20"/>
      <c r="E44" s="20"/>
      <c r="F44" s="20"/>
      <c r="G44" s="20"/>
      <c r="H44" s="20"/>
    </row>
    <row r="45" spans="1:8" ht="31.2" x14ac:dyDescent="0.3">
      <c r="A45" s="6">
        <v>4</v>
      </c>
      <c r="B45" s="6" t="s">
        <v>43</v>
      </c>
      <c r="C45" s="32" t="s">
        <v>44</v>
      </c>
      <c r="D45" s="20">
        <v>8.7230769230768992</v>
      </c>
      <c r="E45" s="20">
        <v>2.7692307692307998</v>
      </c>
      <c r="F45" s="20">
        <v>0</v>
      </c>
      <c r="G45" s="20">
        <v>0</v>
      </c>
      <c r="H45" s="20">
        <v>11.492307692308</v>
      </c>
    </row>
    <row r="46" spans="1:8" ht="31.2" x14ac:dyDescent="0.3">
      <c r="A46" s="6">
        <v>5</v>
      </c>
      <c r="B46" s="6" t="s">
        <v>43</v>
      </c>
      <c r="C46" s="32" t="s">
        <v>45</v>
      </c>
      <c r="D46" s="20">
        <v>39.374117647059002</v>
      </c>
      <c r="E46" s="20">
        <v>2.5835294117647001</v>
      </c>
      <c r="F46" s="20">
        <v>0</v>
      </c>
      <c r="G46" s="20">
        <v>0</v>
      </c>
      <c r="H46" s="20">
        <v>41.957647058824001</v>
      </c>
    </row>
    <row r="47" spans="1:8" x14ac:dyDescent="0.3">
      <c r="A47" s="6"/>
      <c r="B47" s="9"/>
      <c r="C47" s="9" t="s">
        <v>46</v>
      </c>
      <c r="D47" s="20">
        <v>48.097194570135997</v>
      </c>
      <c r="E47" s="20">
        <v>5.3527601809955003</v>
      </c>
      <c r="F47" s="20">
        <v>0</v>
      </c>
      <c r="G47" s="20">
        <v>0</v>
      </c>
      <c r="H47" s="20">
        <v>53.449954751131003</v>
      </c>
    </row>
    <row r="48" spans="1:8" x14ac:dyDescent="0.3">
      <c r="A48" s="6"/>
      <c r="B48" s="9"/>
      <c r="C48" s="9" t="s">
        <v>47</v>
      </c>
      <c r="D48" s="20">
        <v>2451.4338461538</v>
      </c>
      <c r="E48" s="20">
        <v>275.48307692307998</v>
      </c>
      <c r="F48" s="20">
        <v>0</v>
      </c>
      <c r="G48" s="20">
        <v>0</v>
      </c>
      <c r="H48" s="20">
        <v>2726.9169230768998</v>
      </c>
    </row>
    <row r="49" spans="1:8" x14ac:dyDescent="0.3">
      <c r="A49" s="6"/>
      <c r="B49" s="9"/>
      <c r="C49" s="9" t="s">
        <v>48</v>
      </c>
      <c r="D49" s="20"/>
      <c r="E49" s="20"/>
      <c r="F49" s="20"/>
      <c r="G49" s="20"/>
      <c r="H49" s="20"/>
    </row>
    <row r="50" spans="1:8" x14ac:dyDescent="0.3">
      <c r="A50" s="6">
        <v>6</v>
      </c>
      <c r="B50" s="6" t="s">
        <v>49</v>
      </c>
      <c r="C50" s="7" t="s">
        <v>50</v>
      </c>
      <c r="D50" s="20">
        <v>0</v>
      </c>
      <c r="E50" s="20">
        <v>0</v>
      </c>
      <c r="F50" s="20">
        <v>0</v>
      </c>
      <c r="G50" s="20">
        <v>16.061538461537999</v>
      </c>
      <c r="H50" s="20">
        <v>16.061538461537999</v>
      </c>
    </row>
    <row r="51" spans="1:8" ht="31.2" x14ac:dyDescent="0.3">
      <c r="A51" s="6">
        <v>7</v>
      </c>
      <c r="B51" s="6" t="s">
        <v>51</v>
      </c>
      <c r="C51" s="7" t="s">
        <v>52</v>
      </c>
      <c r="D51" s="20">
        <v>11.630769230768999</v>
      </c>
      <c r="E51" s="20">
        <v>3.7384615384614999</v>
      </c>
      <c r="F51" s="20">
        <v>0</v>
      </c>
      <c r="G51" s="20">
        <v>0</v>
      </c>
      <c r="H51" s="20">
        <v>15.369230769231001</v>
      </c>
    </row>
    <row r="52" spans="1:8" x14ac:dyDescent="0.3">
      <c r="A52" s="6">
        <v>8</v>
      </c>
      <c r="B52" s="6" t="s">
        <v>53</v>
      </c>
      <c r="C52" s="7" t="s">
        <v>54</v>
      </c>
      <c r="D52" s="20">
        <v>0</v>
      </c>
      <c r="E52" s="20">
        <v>0</v>
      </c>
      <c r="F52" s="20">
        <v>0</v>
      </c>
      <c r="G52" s="20">
        <v>2.9191176470587998</v>
      </c>
      <c r="H52" s="20">
        <v>2.9191176470587998</v>
      </c>
    </row>
    <row r="53" spans="1:8" ht="31.2" x14ac:dyDescent="0.3">
      <c r="A53" s="6">
        <v>9</v>
      </c>
      <c r="B53" s="6" t="s">
        <v>51</v>
      </c>
      <c r="C53" s="7" t="s">
        <v>55</v>
      </c>
      <c r="D53" s="20">
        <v>52.410888</v>
      </c>
      <c r="E53" s="20">
        <v>3.438936</v>
      </c>
      <c r="F53" s="20">
        <v>0</v>
      </c>
      <c r="G53" s="20">
        <v>1.9191176470588001</v>
      </c>
      <c r="H53" s="20">
        <v>57.768941647059002</v>
      </c>
    </row>
    <row r="54" spans="1:8" x14ac:dyDescent="0.3">
      <c r="A54" s="6">
        <v>10</v>
      </c>
      <c r="B54" s="6"/>
      <c r="C54" s="7" t="s">
        <v>56</v>
      </c>
      <c r="D54" s="20">
        <v>0</v>
      </c>
      <c r="E54" s="20">
        <v>0</v>
      </c>
      <c r="F54" s="20">
        <v>0</v>
      </c>
      <c r="G54" s="20">
        <v>60.084634259609999</v>
      </c>
      <c r="H54" s="20">
        <v>60.084634259609999</v>
      </c>
    </row>
    <row r="55" spans="1:8" x14ac:dyDescent="0.3">
      <c r="A55" s="6"/>
      <c r="B55" s="9"/>
      <c r="C55" s="9" t="s">
        <v>57</v>
      </c>
      <c r="D55" s="20">
        <v>64.041657230769005</v>
      </c>
      <c r="E55" s="20">
        <v>7.1773975384615003</v>
      </c>
      <c r="F55" s="20">
        <v>0</v>
      </c>
      <c r="G55" s="20">
        <v>80.984408015265998</v>
      </c>
      <c r="H55" s="20">
        <v>152.2034627845</v>
      </c>
    </row>
    <row r="56" spans="1:8" x14ac:dyDescent="0.3">
      <c r="A56" s="6"/>
      <c r="B56" s="9"/>
      <c r="C56" s="9" t="s">
        <v>58</v>
      </c>
      <c r="D56" s="20">
        <v>2515.4755033846</v>
      </c>
      <c r="E56" s="20">
        <v>282.66047446153999</v>
      </c>
      <c r="F56" s="20">
        <v>0</v>
      </c>
      <c r="G56" s="20">
        <v>80.984408015265998</v>
      </c>
      <c r="H56" s="20">
        <v>2879.1203858613999</v>
      </c>
    </row>
    <row r="57" spans="1:8" ht="31.5" customHeight="1" x14ac:dyDescent="0.3">
      <c r="A57" s="6"/>
      <c r="B57" s="9"/>
      <c r="C57" s="9" t="s">
        <v>59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x14ac:dyDescent="0.3">
      <c r="A59" s="6"/>
      <c r="B59" s="9"/>
      <c r="C59" s="9" t="s">
        <v>60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x14ac:dyDescent="0.3">
      <c r="A60" s="6"/>
      <c r="B60" s="9"/>
      <c r="C60" s="9" t="s">
        <v>61</v>
      </c>
      <c r="D60" s="20">
        <v>2515.4755033846</v>
      </c>
      <c r="E60" s="20">
        <v>282.66047446153999</v>
      </c>
      <c r="F60" s="20">
        <v>0</v>
      </c>
      <c r="G60" s="20">
        <v>80.984408015265998</v>
      </c>
      <c r="H60" s="20">
        <v>2879.1203858613999</v>
      </c>
    </row>
    <row r="61" spans="1:8" ht="157.5" customHeight="1" x14ac:dyDescent="0.3">
      <c r="A61" s="6"/>
      <c r="B61" s="9"/>
      <c r="C61" s="9" t="s">
        <v>62</v>
      </c>
      <c r="D61" s="20"/>
      <c r="E61" s="20"/>
      <c r="F61" s="20"/>
      <c r="G61" s="20"/>
      <c r="H61" s="20"/>
    </row>
    <row r="62" spans="1:8" x14ac:dyDescent="0.3">
      <c r="A62" s="6">
        <v>11</v>
      </c>
      <c r="B62" s="6" t="s">
        <v>63</v>
      </c>
      <c r="C62" s="7" t="s">
        <v>64</v>
      </c>
      <c r="D62" s="20">
        <v>0</v>
      </c>
      <c r="E62" s="20">
        <v>0</v>
      </c>
      <c r="F62" s="20">
        <v>0</v>
      </c>
      <c r="G62" s="20">
        <v>37.107692307691998</v>
      </c>
      <c r="H62" s="20">
        <v>37.107692307691998</v>
      </c>
    </row>
    <row r="63" spans="1:8" x14ac:dyDescent="0.3">
      <c r="A63" s="6">
        <v>12</v>
      </c>
      <c r="B63" s="6" t="s">
        <v>77</v>
      </c>
      <c r="C63" s="7" t="s">
        <v>78</v>
      </c>
      <c r="D63" s="20">
        <v>0</v>
      </c>
      <c r="E63" s="20">
        <v>0</v>
      </c>
      <c r="F63" s="20">
        <v>0</v>
      </c>
      <c r="G63" s="20">
        <v>197.15796621371001</v>
      </c>
      <c r="H63" s="20">
        <v>197.15796621371001</v>
      </c>
    </row>
    <row r="64" spans="1:8" x14ac:dyDescent="0.3">
      <c r="A64" s="6"/>
      <c r="B64" s="9"/>
      <c r="C64" s="9" t="s">
        <v>76</v>
      </c>
      <c r="D64" s="20">
        <v>0</v>
      </c>
      <c r="E64" s="20">
        <v>0</v>
      </c>
      <c r="F64" s="20">
        <v>0</v>
      </c>
      <c r="G64" s="20">
        <v>234.26565852140001</v>
      </c>
      <c r="H64" s="20">
        <v>234.26565852140001</v>
      </c>
    </row>
    <row r="65" spans="1:8" x14ac:dyDescent="0.3">
      <c r="A65" s="6"/>
      <c r="B65" s="9"/>
      <c r="C65" s="9" t="s">
        <v>75</v>
      </c>
      <c r="D65" s="20">
        <v>2515.4755033846</v>
      </c>
      <c r="E65" s="20">
        <v>282.66047446153999</v>
      </c>
      <c r="F65" s="20">
        <v>0</v>
      </c>
      <c r="G65" s="20">
        <v>315.25006653665997</v>
      </c>
      <c r="H65" s="20">
        <v>3113.3860443827998</v>
      </c>
    </row>
    <row r="66" spans="1:8" x14ac:dyDescent="0.3">
      <c r="A66" s="6"/>
      <c r="B66" s="9"/>
      <c r="C66" s="9" t="s">
        <v>74</v>
      </c>
      <c r="D66" s="20"/>
      <c r="E66" s="20"/>
      <c r="F66" s="20"/>
      <c r="G66" s="20"/>
      <c r="H66" s="20"/>
    </row>
    <row r="67" spans="1:8" ht="47.25" customHeight="1" x14ac:dyDescent="0.3">
      <c r="A67" s="6">
        <v>13</v>
      </c>
      <c r="B67" s="6" t="s">
        <v>73</v>
      </c>
      <c r="C67" s="7" t="s">
        <v>72</v>
      </c>
      <c r="D67" s="20">
        <f>D65 * 3%</f>
        <v>75.46426510153799</v>
      </c>
      <c r="E67" s="20">
        <f>E65 * 3%</f>
        <v>8.4798142338461986</v>
      </c>
      <c r="F67" s="20">
        <f>F65 * 3%</f>
        <v>0</v>
      </c>
      <c r="G67" s="20">
        <f>G65 * 3%</f>
        <v>9.4575019960997988</v>
      </c>
      <c r="H67" s="20">
        <f>SUM(D67:G67)</f>
        <v>93.401581331483982</v>
      </c>
    </row>
    <row r="68" spans="1:8" x14ac:dyDescent="0.3">
      <c r="A68" s="6"/>
      <c r="B68" s="9"/>
      <c r="C68" s="9" t="s">
        <v>71</v>
      </c>
      <c r="D68" s="20">
        <f>D67</f>
        <v>75.46426510153799</v>
      </c>
      <c r="E68" s="20">
        <f>E67</f>
        <v>8.4798142338461986</v>
      </c>
      <c r="F68" s="20">
        <f>F67</f>
        <v>0</v>
      </c>
      <c r="G68" s="20">
        <f>G67</f>
        <v>9.4575019960997988</v>
      </c>
      <c r="H68" s="20">
        <f>SUM(D68:G68)</f>
        <v>93.401581331483982</v>
      </c>
    </row>
    <row r="69" spans="1:8" x14ac:dyDescent="0.3">
      <c r="A69" s="6"/>
      <c r="B69" s="9"/>
      <c r="C69" s="9" t="s">
        <v>70</v>
      </c>
      <c r="D69" s="20">
        <f>D68 + D65</f>
        <v>2590.9397684861378</v>
      </c>
      <c r="E69" s="20">
        <f>E68 + E65</f>
        <v>291.14028869538618</v>
      </c>
      <c r="F69" s="20">
        <f>F68 + F65</f>
        <v>0</v>
      </c>
      <c r="G69" s="20">
        <f>G68 + G65</f>
        <v>324.70756853275975</v>
      </c>
      <c r="H69" s="20">
        <f>SUM(D69:G69)</f>
        <v>3206.7876257142834</v>
      </c>
    </row>
    <row r="70" spans="1:8" x14ac:dyDescent="0.3">
      <c r="A70" s="6"/>
      <c r="B70" s="9"/>
      <c r="C70" s="9" t="s">
        <v>69</v>
      </c>
      <c r="D70" s="20"/>
      <c r="E70" s="20"/>
      <c r="F70" s="20"/>
      <c r="G70" s="20"/>
      <c r="H70" s="20"/>
    </row>
    <row r="71" spans="1:8" x14ac:dyDescent="0.3">
      <c r="A71" s="6">
        <v>14</v>
      </c>
      <c r="B71" s="6" t="s">
        <v>68</v>
      </c>
      <c r="C71" s="7" t="s">
        <v>67</v>
      </c>
      <c r="D71" s="20">
        <f>D69 * 20%</f>
        <v>518.18795369722761</v>
      </c>
      <c r="E71" s="20">
        <f>E69 * 20%</f>
        <v>58.228057739077236</v>
      </c>
      <c r="F71" s="20">
        <f>F69 * 20%</f>
        <v>0</v>
      </c>
      <c r="G71" s="20">
        <f>G69 * 20%</f>
        <v>64.941513706551959</v>
      </c>
      <c r="H71" s="20">
        <f>SUM(D71:G71)</f>
        <v>641.35752514285684</v>
      </c>
    </row>
    <row r="72" spans="1:8" x14ac:dyDescent="0.3">
      <c r="A72" s="6"/>
      <c r="B72" s="9"/>
      <c r="C72" s="9" t="s">
        <v>66</v>
      </c>
      <c r="D72" s="20">
        <f>D71</f>
        <v>518.18795369722761</v>
      </c>
      <c r="E72" s="20">
        <f>E71</f>
        <v>58.228057739077236</v>
      </c>
      <c r="F72" s="20">
        <f>F71</f>
        <v>0</v>
      </c>
      <c r="G72" s="20">
        <f>G71</f>
        <v>64.941513706551959</v>
      </c>
      <c r="H72" s="20">
        <f>SUM(D72:G72)</f>
        <v>641.35752514285684</v>
      </c>
    </row>
    <row r="73" spans="1:8" x14ac:dyDescent="0.3">
      <c r="A73" s="6"/>
      <c r="B73" s="9"/>
      <c r="C73" s="9" t="s">
        <v>65</v>
      </c>
      <c r="D73" s="20">
        <f>D72 + D69</f>
        <v>3109.1277221833652</v>
      </c>
      <c r="E73" s="20">
        <f>E72 + E69</f>
        <v>349.36834643446343</v>
      </c>
      <c r="F73" s="20">
        <f>F72 + F69</f>
        <v>0</v>
      </c>
      <c r="G73" s="20">
        <f>G72 + G69</f>
        <v>389.64908223931172</v>
      </c>
      <c r="H73" s="20">
        <f>SUM(D73:G73)</f>
        <v>3848.1451508571404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23" sqref="B2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91" t="s">
        <v>131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84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309.90405046258002</v>
      </c>
      <c r="E13" s="19">
        <v>140.97305970922</v>
      </c>
      <c r="F13" s="19">
        <v>0</v>
      </c>
      <c r="G13" s="19">
        <v>0</v>
      </c>
      <c r="H13" s="19">
        <v>450.87711017179998</v>
      </c>
      <c r="J13" s="5"/>
    </row>
    <row r="14" spans="1:14" x14ac:dyDescent="0.3">
      <c r="A14" s="6"/>
      <c r="B14" s="9"/>
      <c r="C14" s="9" t="s">
        <v>85</v>
      </c>
      <c r="D14" s="19">
        <v>309.90405046258002</v>
      </c>
      <c r="E14" s="19">
        <v>140.97305970922</v>
      </c>
      <c r="F14" s="19">
        <v>0</v>
      </c>
      <c r="G14" s="19">
        <v>0</v>
      </c>
      <c r="H14" s="19">
        <v>450.87711017179998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91" t="s">
        <v>131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39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84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39</v>
      </c>
      <c r="D13" s="19">
        <v>0</v>
      </c>
      <c r="E13" s="19">
        <v>0</v>
      </c>
      <c r="F13" s="19">
        <v>0</v>
      </c>
      <c r="G13" s="19">
        <v>124.70124799043001</v>
      </c>
      <c r="H13" s="19">
        <v>124.70124799043001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124.70124799043001</v>
      </c>
      <c r="H14" s="19">
        <v>124.70124799043001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91" t="s">
        <v>131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84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89</v>
      </c>
      <c r="D13" s="19">
        <v>0</v>
      </c>
      <c r="E13" s="19">
        <v>0</v>
      </c>
      <c r="F13" s="19">
        <v>0</v>
      </c>
      <c r="G13" s="19">
        <v>17.159365085278001</v>
      </c>
      <c r="H13" s="19">
        <v>17.159365085278001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17.159365085278001</v>
      </c>
      <c r="H14" s="19">
        <v>17.159365085278001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91" t="s">
        <v>131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84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78</v>
      </c>
      <c r="D13" s="19">
        <v>0</v>
      </c>
      <c r="E13" s="19">
        <v>0</v>
      </c>
      <c r="F13" s="19">
        <v>0</v>
      </c>
      <c r="G13" s="19">
        <v>37.107692307691998</v>
      </c>
      <c r="H13" s="19">
        <v>37.107692307691998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37.107692307691998</v>
      </c>
      <c r="H14" s="19">
        <v>37.107692307691998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91" t="s">
        <v>131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84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25</v>
      </c>
      <c r="D13" s="19">
        <v>1968.7058823529001</v>
      </c>
      <c r="E13" s="19">
        <v>129.17647058823999</v>
      </c>
      <c r="F13" s="19">
        <v>0</v>
      </c>
      <c r="G13" s="19">
        <v>0</v>
      </c>
      <c r="H13" s="19">
        <v>2097.8823529412002</v>
      </c>
      <c r="J13" s="5"/>
    </row>
    <row r="14" spans="1:14" x14ac:dyDescent="0.3">
      <c r="A14" s="6"/>
      <c r="B14" s="9"/>
      <c r="C14" s="9" t="s">
        <v>85</v>
      </c>
      <c r="D14" s="19">
        <v>1968.7058823529001</v>
      </c>
      <c r="E14" s="19">
        <v>129.17647058823999</v>
      </c>
      <c r="F14" s="19">
        <v>0</v>
      </c>
      <c r="G14" s="19">
        <v>0</v>
      </c>
      <c r="H14" s="19">
        <v>2097.8823529412002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91" t="s">
        <v>131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84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2.9191176470587998</v>
      </c>
      <c r="H13" s="19">
        <v>2.9191176470587998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2.9191176470587998</v>
      </c>
      <c r="H14" s="19">
        <v>2.9191176470587998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91" t="s">
        <v>131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84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100</v>
      </c>
      <c r="D13" s="19">
        <v>0</v>
      </c>
      <c r="E13" s="19">
        <v>0</v>
      </c>
      <c r="F13" s="19">
        <v>0</v>
      </c>
      <c r="G13" s="19">
        <v>197.15796621371001</v>
      </c>
      <c r="H13" s="19">
        <v>197.15796621371001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197.15796621371001</v>
      </c>
      <c r="H14" s="19">
        <v>197.15796621371001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2025-11-14T10:38:46Z</dcterms:modified>
</cp:coreProperties>
</file>